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1.1.1\q\Cloud\Daten\3_Maklerei\"/>
    </mc:Choice>
  </mc:AlternateContent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21" i="2" l="1"/>
  <c r="G41" i="2" l="1"/>
  <c r="B19" i="1"/>
  <c r="D37" i="2"/>
  <c r="D35" i="2"/>
  <c r="F35" i="2" s="1"/>
  <c r="D33" i="2"/>
  <c r="E17" i="1" l="1"/>
  <c r="F33" i="2"/>
  <c r="E14" i="1" s="1"/>
  <c r="E15" i="1"/>
  <c r="D34" i="2"/>
  <c r="B18" i="1" l="1"/>
  <c r="D36" i="2"/>
  <c r="E18" i="1" s="1"/>
  <c r="F31" i="2" l="1"/>
  <c r="D13" i="1" s="1"/>
  <c r="G31" i="2"/>
  <c r="E13" i="1" s="1"/>
  <c r="G30" i="2"/>
  <c r="G29" i="2"/>
  <c r="D20" i="2"/>
  <c r="E16" i="1" s="1"/>
  <c r="H34" i="2"/>
  <c r="H35" i="2"/>
  <c r="B17" i="1" s="1"/>
  <c r="H33" i="2"/>
  <c r="B14" i="1" s="1"/>
  <c r="H21" i="2"/>
  <c r="B8" i="1" s="1"/>
  <c r="H20" i="2"/>
  <c r="B16" i="1" s="1"/>
  <c r="B13" i="1"/>
  <c r="B12" i="1"/>
  <c r="F30" i="2"/>
  <c r="D12" i="1" s="1"/>
  <c r="E24" i="2"/>
  <c r="E9" i="1" s="1"/>
  <c r="E16" i="2"/>
  <c r="B11" i="1"/>
  <c r="F29" i="2"/>
  <c r="E7" i="2"/>
  <c r="F7" i="2" l="1"/>
  <c r="E4" i="1" s="1"/>
  <c r="E37" i="2"/>
  <c r="E19" i="1" s="1"/>
  <c r="E8" i="1"/>
  <c r="I32" i="2"/>
  <c r="I29" i="2" s="1"/>
  <c r="J29" i="2" s="1"/>
  <c r="L15" i="2"/>
  <c r="D11" i="1"/>
  <c r="F10" i="2"/>
  <c r="F17" i="2" s="1"/>
  <c r="D6" i="1" s="1"/>
  <c r="F16" i="2"/>
  <c r="E6" i="1" s="1"/>
  <c r="F12" i="2" l="1"/>
  <c r="D4" i="1" s="1"/>
  <c r="F19" i="2"/>
  <c r="D21" i="2" s="1"/>
  <c r="D8" i="1" s="1"/>
  <c r="J30" i="2" l="1"/>
  <c r="E12" i="1" s="1"/>
  <c r="E11" i="1"/>
  <c r="E20" i="1" l="1"/>
  <c r="B22" i="1" l="1"/>
  <c r="K22" i="1" l="1"/>
  <c r="M22" i="1" s="1"/>
  <c r="K21" i="1"/>
  <c r="M21" i="1" s="1"/>
  <c r="B23" i="1"/>
  <c r="K24" i="1" l="1"/>
  <c r="M24" i="1" s="1"/>
  <c r="K25" i="1"/>
  <c r="M25" i="1" s="1"/>
</calcChain>
</file>

<file path=xl/sharedStrings.xml><?xml version="1.0" encoding="utf-8"?>
<sst xmlns="http://schemas.openxmlformats.org/spreadsheetml/2006/main" count="164" uniqueCount="163">
  <si>
    <t>Förderbare Nutzfläche</t>
  </si>
  <si>
    <t>einer Person</t>
  </si>
  <si>
    <t>zwei Personen</t>
  </si>
  <si>
    <t>drei Personen</t>
  </si>
  <si>
    <t>vier Personen</t>
  </si>
  <si>
    <t>fünf Personen</t>
  </si>
  <si>
    <t>sechs Persone</t>
  </si>
  <si>
    <t>mehr als 6 Personen</t>
  </si>
  <si>
    <t>Basisisförderung:</t>
  </si>
  <si>
    <t>Berechnung</t>
  </si>
  <si>
    <t>X</t>
  </si>
  <si>
    <t>€ 300,-</t>
  </si>
  <si>
    <t>Grundstücksgröße 500-750 m²</t>
  </si>
  <si>
    <t>Grundstücksgröße &lt; 500 m²</t>
  </si>
  <si>
    <t>EINGABE</t>
  </si>
  <si>
    <t>Jungfamilie</t>
  </si>
  <si>
    <t>Energiesparbonus</t>
  </si>
  <si>
    <t>Ökoindex 160-120</t>
  </si>
  <si>
    <t>Ökoindex &lt; 120</t>
  </si>
  <si>
    <t>Ökoindex &lt; 80</t>
  </si>
  <si>
    <t>Ökoindex &lt; 40</t>
  </si>
  <si>
    <t xml:space="preserve">              - Standard-Kollektoren</t>
  </si>
  <si>
    <t>Standard Kollektoren</t>
  </si>
  <si>
    <t>€ 400</t>
  </si>
  <si>
    <t xml:space="preserve">              -  Vakuum-Kollektoren</t>
  </si>
  <si>
    <t>Grundstücksgröße &gt; 750 m²</t>
  </si>
  <si>
    <t>Ökoindex &gt;160</t>
  </si>
  <si>
    <t>Vakuum Kollektoren</t>
  </si>
  <si>
    <t>€ 500</t>
  </si>
  <si>
    <t>Photovoltaik</t>
  </si>
  <si>
    <t xml:space="preserve">               - Photovoltaik</t>
  </si>
  <si>
    <t>€ 1.000</t>
  </si>
  <si>
    <t>Bonus für Barrierefreiheit</t>
  </si>
  <si>
    <t>Behindertengerechte</t>
  </si>
  <si>
    <t>Erhöhungsbeträge zur Basisförderung</t>
  </si>
  <si>
    <t>FÖRDERUNGSHÖHE</t>
  </si>
  <si>
    <t>60% Förderungsdarlehen</t>
  </si>
  <si>
    <t>40% AZ gestütztes Darlehen</t>
  </si>
  <si>
    <t>Spalte2</t>
  </si>
  <si>
    <t>Infrastruktur</t>
  </si>
  <si>
    <t>a) Bonus für verdichtete Bauweise und Nachverdichtung</t>
  </si>
  <si>
    <t>e) Bonus barrierefreie Bauweise</t>
  </si>
  <si>
    <t>f) Bonus strukturschwacher                              ländlicher Raum</t>
  </si>
  <si>
    <t>ländlicher Raum</t>
  </si>
  <si>
    <t>Gemeindename</t>
  </si>
  <si>
    <t>Dellach</t>
  </si>
  <si>
    <t>Kirchbach</t>
  </si>
  <si>
    <t>Kötschach-Mauthen</t>
  </si>
  <si>
    <t>Gitschtal</t>
  </si>
  <si>
    <t>Lesachtal</t>
  </si>
  <si>
    <t xml:space="preserve">St. Stefan im Gailtal </t>
  </si>
  <si>
    <t>St. Margareten im Rosental</t>
  </si>
  <si>
    <t>Zell</t>
  </si>
  <si>
    <t>Feistritz im Rosental</t>
  </si>
  <si>
    <t>Keutschach am See</t>
  </si>
  <si>
    <t>Ludmannsdorf</t>
  </si>
  <si>
    <t>Maria Saal</t>
  </si>
  <si>
    <t>Moosburg</t>
  </si>
  <si>
    <t>Schiefling am Wörthersee</t>
  </si>
  <si>
    <t>Techelsberg am Wörthersee</t>
  </si>
  <si>
    <t>Magdalensberg</t>
  </si>
  <si>
    <t xml:space="preserve">Brückl </t>
  </si>
  <si>
    <t xml:space="preserve">Friesach </t>
  </si>
  <si>
    <t xml:space="preserve">Guttaring </t>
  </si>
  <si>
    <t xml:space="preserve">Kappel am Krappfeld </t>
  </si>
  <si>
    <t xml:space="preserve">Liebenfels </t>
  </si>
  <si>
    <t xml:space="preserve">Micheldorf </t>
  </si>
  <si>
    <t xml:space="preserve">Mölbling </t>
  </si>
  <si>
    <t xml:space="preserve">St. Georgen am Längsee </t>
  </si>
  <si>
    <t xml:space="preserve">Frauenstein </t>
  </si>
  <si>
    <t>Gurk</t>
  </si>
  <si>
    <t>Hüttenberg</t>
  </si>
  <si>
    <t>Klein St. Paul</t>
  </si>
  <si>
    <t>Metnitz</t>
  </si>
  <si>
    <t>Straßburg</t>
  </si>
  <si>
    <t>Weitensfeld im Gurktal</t>
  </si>
  <si>
    <t>Deutsch-Griffen</t>
  </si>
  <si>
    <t>Eberstein</t>
  </si>
  <si>
    <t>Glödnitz</t>
  </si>
  <si>
    <t>Bad Kleinkirchheim</t>
  </si>
  <si>
    <t>Berg im Drautal</t>
  </si>
  <si>
    <t>Dellach im Drautal</t>
  </si>
  <si>
    <t>Großkirchheim</t>
  </si>
  <si>
    <t>Flattach</t>
  </si>
  <si>
    <t>Greifenburg</t>
  </si>
  <si>
    <t>Heiligenblut</t>
  </si>
  <si>
    <t>Irschen</t>
  </si>
  <si>
    <t>Kleblach-Lind</t>
  </si>
  <si>
    <t>Mallnitz</t>
  </si>
  <si>
    <t>Malta</t>
  </si>
  <si>
    <t>Millstatt</t>
  </si>
  <si>
    <t>Mörtschach</t>
  </si>
  <si>
    <t>Mühldorf</t>
  </si>
  <si>
    <t>Oberdrauburg</t>
  </si>
  <si>
    <t>Obervellach</t>
  </si>
  <si>
    <t>Baldramsdorf</t>
  </si>
  <si>
    <t>Gmünd in Kärnten</t>
  </si>
  <si>
    <t>Rangersdorf</t>
  </si>
  <si>
    <t>Trebesing</t>
  </si>
  <si>
    <t>Lendorf</t>
  </si>
  <si>
    <t>Weißensee</t>
  </si>
  <si>
    <t>Winklern</t>
  </si>
  <si>
    <t>Krems in Kärnten</t>
  </si>
  <si>
    <t>Reißeck</t>
  </si>
  <si>
    <t>Rennweg am Katschberg</t>
  </si>
  <si>
    <t>Stall</t>
  </si>
  <si>
    <t>Steinfeld</t>
  </si>
  <si>
    <t xml:space="preserve">Sachsenburg </t>
  </si>
  <si>
    <t xml:space="preserve">Lurnfeld </t>
  </si>
  <si>
    <t>Bleiburg</t>
  </si>
  <si>
    <t xml:space="preserve">Gallizien </t>
  </si>
  <si>
    <t xml:space="preserve">Griffen </t>
  </si>
  <si>
    <t xml:space="preserve">Ruden </t>
  </si>
  <si>
    <t>Diex</t>
  </si>
  <si>
    <t>Eberndorf</t>
  </si>
  <si>
    <t>Eisenkappel-Vellach</t>
  </si>
  <si>
    <t>Feistritz ob Bleiburg</t>
  </si>
  <si>
    <t>Globasnitz</t>
  </si>
  <si>
    <t>Neuhaus</t>
  </si>
  <si>
    <t>Sittersdorf</t>
  </si>
  <si>
    <t>Bad St. Leonhard im Lavanttal</t>
  </si>
  <si>
    <t>Lavamünd</t>
  </si>
  <si>
    <t>Preitenegg</t>
  </si>
  <si>
    <t>Reichenfels</t>
  </si>
  <si>
    <t>Frantschach St. Gertraud</t>
  </si>
  <si>
    <t>St. Andrä</t>
  </si>
  <si>
    <t>St. Georgen im Lavanttal</t>
  </si>
  <si>
    <t>St. Paul im Lavanttal</t>
  </si>
  <si>
    <t>Albeck</t>
  </si>
  <si>
    <t>Gnesau</t>
  </si>
  <si>
    <t>Himmelberg</t>
  </si>
  <si>
    <t>Reichenau</t>
  </si>
  <si>
    <t>St. Urban</t>
  </si>
  <si>
    <t>Steuerberg</t>
  </si>
  <si>
    <t>Glanegg</t>
  </si>
  <si>
    <t>Feld am See</t>
  </si>
  <si>
    <t xml:space="preserve">Afritz am See </t>
  </si>
  <si>
    <t xml:space="preserve">Arriach </t>
  </si>
  <si>
    <t xml:space="preserve">Feistritz an der Gail </t>
  </si>
  <si>
    <t xml:space="preserve">Ferndorf </t>
  </si>
  <si>
    <t xml:space="preserve">Fresach </t>
  </si>
  <si>
    <t xml:space="preserve">Nötsch im Gailtal </t>
  </si>
  <si>
    <t xml:space="preserve">Paternion </t>
  </si>
  <si>
    <t xml:space="preserve">Rosegg </t>
  </si>
  <si>
    <t xml:space="preserve">St. Jakob im Rosental </t>
  </si>
  <si>
    <t xml:space="preserve">Stockenboi </t>
  </si>
  <si>
    <t xml:space="preserve">Treffen am Ossiacher See </t>
  </si>
  <si>
    <t xml:space="preserve">Weißenstein </t>
  </si>
  <si>
    <t>Spalte1</t>
  </si>
  <si>
    <t>j) Bonus Passivhaus</t>
  </si>
  <si>
    <t>Passivhaus</t>
  </si>
  <si>
    <t>c) Umweltbonus</t>
  </si>
  <si>
    <t>h) Behindertengerechte Maßnahme</t>
  </si>
  <si>
    <t>g) Jungfamilie</t>
  </si>
  <si>
    <t>b) Energieeffizienzbonus</t>
  </si>
  <si>
    <t>d) Bonus für Sonnenenergie</t>
  </si>
  <si>
    <t>Nachverdichtung/ Gruppenwohnbau</t>
  </si>
  <si>
    <t>Annuität vom 1. - 20 Jahr jährlich 3,87%</t>
  </si>
  <si>
    <t>Annuität vom 21. - 30 Jahr jährlich 3,97%</t>
  </si>
  <si>
    <t>Annuitätenzuschuss 1.-5 Jahr 4%</t>
  </si>
  <si>
    <t>Annuitätenzuschuss 6.-10 Jahr 3%</t>
  </si>
  <si>
    <t>Berechnungstool - Errichtung von Wohnraum im  Eigentum</t>
  </si>
  <si>
    <t>i) Bonus Standortqualität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</si>
</sst>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0" fontId="0" fillId="0" borderId="0" xfId="0" applyNumberFormat="1"/>
    <xf numFmtId="165" fontId="0" fillId="0" borderId="0" xfId="1" applyNumberFormat="1" applyFont="1"/>
    <xf numFmtId="0" fontId="0" fillId="0" borderId="0" xfId="0" applyAlignment="1">
      <alignment vertical="center"/>
    </xf>
    <xf numFmtId="165" fontId="0" fillId="0" borderId="0" xfId="0" applyNumberFormat="1"/>
    <xf numFmtId="0" fontId="4" fillId="2" borderId="0" xfId="0" applyFont="1" applyFill="1"/>
    <xf numFmtId="0" fontId="0" fillId="3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3" borderId="0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5" fillId="0" borderId="0" xfId="0" applyFont="1"/>
    <xf numFmtId="0" fontId="0" fillId="3" borderId="2" xfId="0" applyFill="1" applyBorder="1" applyAlignment="1">
      <alignment vertical="center"/>
    </xf>
    <xf numFmtId="0" fontId="0" fillId="0" borderId="0" xfId="0" applyAlignment="1"/>
    <xf numFmtId="0" fontId="5" fillId="4" borderId="4" xfId="0" applyFont="1" applyFill="1" applyBorder="1" applyAlignment="1"/>
    <xf numFmtId="0" fontId="0" fillId="4" borderId="0" xfId="0" applyFill="1" applyBorder="1" applyAlignment="1"/>
    <xf numFmtId="0" fontId="3" fillId="4" borderId="5" xfId="0" applyFont="1" applyFill="1" applyBorder="1" applyAlignment="1"/>
    <xf numFmtId="0" fontId="0" fillId="3" borderId="0" xfId="0" applyFill="1" applyBorder="1" applyAlignment="1">
      <alignment vertical="center"/>
    </xf>
    <xf numFmtId="165" fontId="3" fillId="3" borderId="5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5" borderId="0" xfId="0" applyFill="1" applyBorder="1"/>
    <xf numFmtId="0" fontId="0" fillId="5" borderId="4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49" fontId="0" fillId="6" borderId="4" xfId="0" applyNumberFormat="1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0" fontId="0" fillId="5" borderId="0" xfId="0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165" fontId="3" fillId="6" borderId="5" xfId="1" applyNumberFormat="1" applyFont="1" applyFill="1" applyBorder="1" applyAlignment="1">
      <alignment vertical="center"/>
    </xf>
    <xf numFmtId="165" fontId="3" fillId="5" borderId="5" xfId="1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165" fontId="3" fillId="4" borderId="5" xfId="1" applyNumberFormat="1" applyFont="1" applyFill="1" applyBorder="1" applyAlignment="1">
      <alignment vertical="center"/>
    </xf>
    <xf numFmtId="0" fontId="0" fillId="6" borderId="4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7" fillId="4" borderId="7" xfId="0" applyFont="1" applyFill="1" applyBorder="1"/>
    <xf numFmtId="165" fontId="6" fillId="4" borderId="8" xfId="1" applyNumberFormat="1" applyFont="1" applyFill="1" applyBorder="1"/>
    <xf numFmtId="0" fontId="0" fillId="0" borderId="1" xfId="0" applyBorder="1"/>
    <xf numFmtId="0" fontId="0" fillId="0" borderId="2" xfId="0" applyBorder="1"/>
    <xf numFmtId="165" fontId="0" fillId="0" borderId="2" xfId="1" applyNumberFormat="1" applyFont="1" applyBorder="1"/>
    <xf numFmtId="165" fontId="0" fillId="0" borderId="3" xfId="0" applyNumberFormat="1" applyBorder="1"/>
    <xf numFmtId="0" fontId="0" fillId="0" borderId="4" xfId="0" applyBorder="1"/>
    <xf numFmtId="0" fontId="0" fillId="0" borderId="0" xfId="0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9" xfId="0" applyBorder="1"/>
    <xf numFmtId="0" fontId="0" fillId="0" borderId="10" xfId="0" applyBorder="1"/>
    <xf numFmtId="165" fontId="0" fillId="0" borderId="10" xfId="0" applyNumberFormat="1" applyBorder="1"/>
    <xf numFmtId="165" fontId="0" fillId="0" borderId="11" xfId="0" applyNumberFormat="1" applyBorder="1"/>
    <xf numFmtId="0" fontId="3" fillId="0" borderId="1" xfId="0" applyFont="1" applyBorder="1"/>
    <xf numFmtId="165" fontId="3" fillId="0" borderId="3" xfId="1" applyNumberFormat="1" applyFont="1" applyBorder="1"/>
    <xf numFmtId="0" fontId="3" fillId="0" borderId="9" xfId="0" applyFont="1" applyBorder="1"/>
    <xf numFmtId="165" fontId="3" fillId="0" borderId="11" xfId="0" applyNumberFormat="1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Tabelle2!$D$7" fmlaRange="Tabelle2!$B$7:$B$13" noThreeD="1" sel="3" val="0"/>
</file>

<file path=xl/ctrlProps/ctrlProp10.xml><?xml version="1.0" encoding="utf-8"?>
<formControlPr xmlns="http://schemas.microsoft.com/office/spreadsheetml/2009/9/main" objectType="CheckBox" fmlaLink="Tabelle2!$C$36" lockText="1" noThreeD="1"/>
</file>

<file path=xl/ctrlProps/ctrlProp11.xml><?xml version="1.0" encoding="utf-8"?>
<formControlPr xmlns="http://schemas.microsoft.com/office/spreadsheetml/2009/9/main" objectType="CheckBox" fmlaLink="Tabelle2!$C$20" lockText="1" noThreeD="1"/>
</file>

<file path=xl/ctrlProps/ctrlProp12.xml><?xml version="1.0" encoding="utf-8"?>
<formControlPr xmlns="http://schemas.microsoft.com/office/spreadsheetml/2009/9/main" objectType="Drop" dropStyle="combo" dx="16" fmlaLink="Tabelle2!$F$41" fmlaRange="Tabelle2!$B$41:$B$144" noThreeD="1" sel="1" val="0"/>
</file>

<file path=xl/ctrlProps/ctrlProp13.xml><?xml version="1.0" encoding="utf-8"?>
<formControlPr xmlns="http://schemas.microsoft.com/office/spreadsheetml/2009/9/main" objectType="CheckBox" fmlaLink="Tabelle2!$C$37" lockText="1" noThreeD="1"/>
</file>

<file path=xl/ctrlProps/ctrlProp2.xml><?xml version="1.0" encoding="utf-8"?>
<formControlPr xmlns="http://schemas.microsoft.com/office/spreadsheetml/2009/9/main" objectType="Drop" dropStyle="combo" dx="16" fmlaLink="Tabelle2!$D$16" fmlaRange="Tabelle2!$B$15:$B$18" noThreeD="1" sel="1" val="0"/>
</file>

<file path=xl/ctrlProps/ctrlProp3.xml><?xml version="1.0" encoding="utf-8"?>
<formControlPr xmlns="http://schemas.microsoft.com/office/spreadsheetml/2009/9/main" objectType="CheckBox" fmlaLink="Tabelle2!$C$21" lockText="1" noThreeD="1"/>
</file>

<file path=xl/ctrlProps/ctrlProp4.xml><?xml version="1.0" encoding="utf-8"?>
<formControlPr xmlns="http://schemas.microsoft.com/office/spreadsheetml/2009/9/main" objectType="Drop" dropStyle="combo" dx="16" fmlaLink="Tabelle2!$D$24" fmlaRange="Tabelle2!$B$23:$B$27" noThreeD="1" sel="1" val="0"/>
</file>

<file path=xl/ctrlProps/ctrlProp5.xml><?xml version="1.0" encoding="utf-8"?>
<formControlPr xmlns="http://schemas.microsoft.com/office/spreadsheetml/2009/9/main" objectType="Spin" dx="16" fmlaLink="Tabelle2!$C$29" max="15" page="10" val="0"/>
</file>

<file path=xl/ctrlProps/ctrlProp6.xml><?xml version="1.0" encoding="utf-8"?>
<formControlPr xmlns="http://schemas.microsoft.com/office/spreadsheetml/2009/9/main" objectType="Spin" dx="16" fmlaLink="Tabelle2!$C$30" max="12" page="10" val="0"/>
</file>

<file path=xl/ctrlProps/ctrlProp7.xml><?xml version="1.0" encoding="utf-8"?>
<formControlPr xmlns="http://schemas.microsoft.com/office/spreadsheetml/2009/9/main" objectType="Spin" dx="16" fmlaLink="Tabelle2!$C$31" max="4" page="10" val="0"/>
</file>

<file path=xl/ctrlProps/ctrlProp8.xml><?xml version="1.0" encoding="utf-8"?>
<formControlPr xmlns="http://schemas.microsoft.com/office/spreadsheetml/2009/9/main" objectType="CheckBox" fmlaLink="Tabelle2!$C$33" lockText="1" noThreeD="1"/>
</file>

<file path=xl/ctrlProps/ctrlProp9.xml><?xml version="1.0" encoding="utf-8"?>
<formControlPr xmlns="http://schemas.microsoft.com/office/spreadsheetml/2009/9/main" objectType="CheckBox" fmlaLink="Tabelle2!$C$3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85725</xdr:rowOff>
        </xdr:from>
        <xdr:to>
          <xdr:col>2</xdr:col>
          <xdr:colOff>0</xdr:colOff>
          <xdr:row>3</xdr:row>
          <xdr:rowOff>295275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2228850</xdr:colOff>
          <xdr:row>5</xdr:row>
          <xdr:rowOff>104775</xdr:rowOff>
        </xdr:from>
        <xdr:to>
          <xdr:col>3</xdr:col>
          <xdr:colOff>28575</xdr:colOff>
          <xdr:row>5</xdr:row>
          <xdr:rowOff>361950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66675</xdr:rowOff>
        </xdr:from>
        <xdr:to>
          <xdr:col>1</xdr:col>
          <xdr:colOff>638175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114300</xdr:rowOff>
        </xdr:from>
        <xdr:to>
          <xdr:col>2</xdr:col>
          <xdr:colOff>0</xdr:colOff>
          <xdr:row>8</xdr:row>
          <xdr:rowOff>342900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10</xdr:row>
          <xdr:rowOff>9525</xdr:rowOff>
        </xdr:from>
        <xdr:to>
          <xdr:col>1</xdr:col>
          <xdr:colOff>180975</xdr:colOff>
          <xdr:row>10</xdr:row>
          <xdr:rowOff>371475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47625</xdr:rowOff>
        </xdr:from>
        <xdr:to>
          <xdr:col>1</xdr:col>
          <xdr:colOff>171450</xdr:colOff>
          <xdr:row>11</xdr:row>
          <xdr:rowOff>352425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28575</xdr:rowOff>
        </xdr:from>
        <xdr:to>
          <xdr:col>1</xdr:col>
          <xdr:colOff>171450</xdr:colOff>
          <xdr:row>12</xdr:row>
          <xdr:rowOff>361950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57150</xdr:rowOff>
        </xdr:from>
        <xdr:to>
          <xdr:col>1</xdr:col>
          <xdr:colOff>628650</xdr:colOff>
          <xdr:row>13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0</xdr:rowOff>
        </xdr:from>
        <xdr:to>
          <xdr:col>1</xdr:col>
          <xdr:colOff>638175</xdr:colOff>
          <xdr:row>16</xdr:row>
          <xdr:rowOff>323850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76200</xdr:rowOff>
        </xdr:from>
        <xdr:to>
          <xdr:col>1</xdr:col>
          <xdr:colOff>638175</xdr:colOff>
          <xdr:row>17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123825</xdr:rowOff>
        </xdr:from>
        <xdr:to>
          <xdr:col>1</xdr:col>
          <xdr:colOff>647700</xdr:colOff>
          <xdr:row>15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104775</xdr:rowOff>
        </xdr:from>
        <xdr:to>
          <xdr:col>3</xdr:col>
          <xdr:colOff>19050</xdr:colOff>
          <xdr:row>14</xdr:row>
          <xdr:rowOff>333375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95250</xdr:rowOff>
        </xdr:from>
        <xdr:to>
          <xdr:col>1</xdr:col>
          <xdr:colOff>552450</xdr:colOff>
          <xdr:row>18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12</xdr:col>
      <xdr:colOff>700437</xdr:colOff>
      <xdr:row>19</xdr:row>
      <xdr:rowOff>66675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390525"/>
          <a:ext cx="5272437" cy="6305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47626</xdr:rowOff>
    </xdr:from>
    <xdr:to>
      <xdr:col>3</xdr:col>
      <xdr:colOff>1019175</xdr:colOff>
      <xdr:row>26</xdr:row>
      <xdr:rowOff>1142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372351"/>
          <a:ext cx="4905375" cy="5250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B41:D144" totalsRowShown="0" headerRowDxfId="0">
  <autoFilter ref="B41:D144"/>
  <sortState ref="B42:B144">
    <sortCondition ref="B41:B144"/>
  </sortState>
  <tableColumns count="3">
    <tableColumn id="1" name="Gemeindename"/>
    <tableColumn id="2" name="Spalte1"/>
    <tableColumn id="3" name="Spalte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33.5703125" customWidth="1"/>
    <col min="2" max="2" width="24.7109375" customWidth="1"/>
    <col min="3" max="3" width="0" hidden="1" customWidth="1"/>
    <col min="4" max="4" width="27.42578125" customWidth="1"/>
    <col min="5" max="5" width="13.140625" customWidth="1"/>
    <col min="13" max="13" width="12" bestFit="1" customWidth="1"/>
  </cols>
  <sheetData>
    <row r="1" spans="1:12" s="12" customFormat="1" ht="15.75" x14ac:dyDescent="0.25">
      <c r="A1" s="62" t="s">
        <v>161</v>
      </c>
      <c r="B1" s="62"/>
      <c r="C1" s="62"/>
      <c r="D1" s="62"/>
      <c r="E1" s="62"/>
    </row>
    <row r="2" spans="1:12" ht="2.25" customHeight="1" x14ac:dyDescent="0.25">
      <c r="G2" s="63"/>
      <c r="H2" s="63"/>
      <c r="I2" s="63"/>
      <c r="J2" s="63"/>
      <c r="K2" s="63"/>
      <c r="L2" s="63"/>
    </row>
    <row r="3" spans="1:12" x14ac:dyDescent="0.25">
      <c r="A3" s="6"/>
      <c r="B3" s="23" t="s">
        <v>14</v>
      </c>
      <c r="C3" s="6" t="s">
        <v>38</v>
      </c>
      <c r="D3" s="23" t="s">
        <v>9</v>
      </c>
      <c r="E3" s="6"/>
    </row>
    <row r="4" spans="1:12" s="4" customFormat="1" ht="28.5" customHeight="1" x14ac:dyDescent="0.25">
      <c r="A4" s="20" t="s">
        <v>8</v>
      </c>
      <c r="B4" s="13"/>
      <c r="C4" s="13"/>
      <c r="D4" s="21" t="str">
        <f>Tabelle2!F12</f>
        <v>75 m²   X   € 300,-</v>
      </c>
      <c r="E4" s="22">
        <f>Tabelle2!F7</f>
        <v>22500</v>
      </c>
    </row>
    <row r="5" spans="1:12" s="14" customFormat="1" ht="18.75" customHeight="1" x14ac:dyDescent="0.25">
      <c r="A5" s="15" t="s">
        <v>34</v>
      </c>
      <c r="B5" s="16"/>
      <c r="C5" s="16"/>
      <c r="D5" s="16"/>
      <c r="E5" s="17"/>
    </row>
    <row r="6" spans="1:12" s="4" customFormat="1" ht="33" customHeight="1" x14ac:dyDescent="0.25">
      <c r="A6" s="24" t="s">
        <v>40</v>
      </c>
      <c r="B6" s="18"/>
      <c r="C6" s="18"/>
      <c r="D6" s="10" t="str">
        <f>Tabelle2!F17</f>
        <v>75 m²  X  € 0</v>
      </c>
      <c r="E6" s="19">
        <f>Tabelle2!F16</f>
        <v>0</v>
      </c>
    </row>
    <row r="7" spans="1:12" ht="33" hidden="1" customHeight="1" x14ac:dyDescent="0.25">
      <c r="A7" s="4"/>
      <c r="C7" s="9"/>
      <c r="D7" s="9"/>
      <c r="I7" s="4"/>
    </row>
    <row r="8" spans="1:12" ht="33" customHeight="1" x14ac:dyDescent="0.25">
      <c r="A8" s="30" t="s">
        <v>154</v>
      </c>
      <c r="B8" s="25" t="str">
        <f>Tabelle2!H21</f>
        <v>NEIN</v>
      </c>
      <c r="C8" s="26"/>
      <c r="D8" s="25" t="str">
        <f>Tabelle2!D21</f>
        <v/>
      </c>
      <c r="E8" s="36">
        <f>Tabelle2!F21</f>
        <v>0</v>
      </c>
    </row>
    <row r="9" spans="1:12" ht="33" customHeight="1" x14ac:dyDescent="0.25">
      <c r="A9" s="28" t="s">
        <v>151</v>
      </c>
      <c r="B9" s="27"/>
      <c r="C9" s="27"/>
      <c r="D9" s="27"/>
      <c r="E9" s="37">
        <f>Tabelle2!E24</f>
        <v>0</v>
      </c>
    </row>
    <row r="10" spans="1:12" ht="33" customHeight="1" x14ac:dyDescent="0.25">
      <c r="A10" s="30" t="s">
        <v>155</v>
      </c>
      <c r="B10" s="26"/>
      <c r="C10" s="26"/>
      <c r="D10" s="26"/>
      <c r="E10" s="38"/>
    </row>
    <row r="11" spans="1:12" ht="33" customHeight="1" x14ac:dyDescent="0.25">
      <c r="A11" s="28" t="s">
        <v>21</v>
      </c>
      <c r="B11" s="33" t="str">
        <f>Tabelle2!C29&amp;"  "&amp;"m²"&amp;"  "&amp;"Aperturfläche"</f>
        <v>0  m²  Aperturfläche</v>
      </c>
      <c r="C11" s="27"/>
      <c r="D11" s="29" t="str">
        <f>Tabelle2!F29</f>
        <v/>
      </c>
      <c r="E11" s="37">
        <f>Tabelle2!J29</f>
        <v>0</v>
      </c>
    </row>
    <row r="12" spans="1:12" ht="33" customHeight="1" x14ac:dyDescent="0.25">
      <c r="A12" s="31" t="s">
        <v>24</v>
      </c>
      <c r="B12" s="34" t="str">
        <f>Tabelle2!C30&amp;" "&amp;"m²"&amp;"  "&amp;"Aperturfläche"</f>
        <v>0 m²  Aperturfläche</v>
      </c>
      <c r="C12" s="26"/>
      <c r="D12" s="35" t="str">
        <f>Tabelle2!F30</f>
        <v/>
      </c>
      <c r="E12" s="36">
        <f>Tabelle2!J30</f>
        <v>0</v>
      </c>
    </row>
    <row r="13" spans="1:12" ht="33" customHeight="1" x14ac:dyDescent="0.25">
      <c r="A13" s="28" t="s">
        <v>30</v>
      </c>
      <c r="B13" s="29" t="str">
        <f>"             "&amp;Tabelle2!C31&amp;"  "&amp;"kWp"</f>
        <v xml:space="preserve">             0  kWp</v>
      </c>
      <c r="C13" s="27"/>
      <c r="D13" s="29" t="str">
        <f>Tabelle2!F31</f>
        <v/>
      </c>
      <c r="E13" s="37">
        <f>Tabelle2!G31</f>
        <v>0</v>
      </c>
    </row>
    <row r="14" spans="1:12" ht="33" customHeight="1" x14ac:dyDescent="0.25">
      <c r="A14" s="30" t="s">
        <v>41</v>
      </c>
      <c r="B14" s="25" t="str">
        <f>Tabelle2!H33</f>
        <v>NEIN</v>
      </c>
      <c r="C14" s="26"/>
      <c r="D14" s="26"/>
      <c r="E14" s="36">
        <f>Tabelle2!F33</f>
        <v>0</v>
      </c>
    </row>
    <row r="15" spans="1:12" ht="33" customHeight="1" x14ac:dyDescent="0.25">
      <c r="A15" s="32" t="s">
        <v>42</v>
      </c>
      <c r="B15" s="29"/>
      <c r="C15" s="27"/>
      <c r="D15" s="27"/>
      <c r="E15" s="37">
        <f>Tabelle2!G41</f>
        <v>0</v>
      </c>
    </row>
    <row r="16" spans="1:12" ht="33" customHeight="1" x14ac:dyDescent="0.25">
      <c r="A16" s="11" t="s">
        <v>153</v>
      </c>
      <c r="B16" s="8" t="str">
        <f>Tabelle2!H20</f>
        <v>NEIN</v>
      </c>
      <c r="C16" s="9"/>
      <c r="D16" s="9"/>
      <c r="E16" s="39">
        <f>Tabelle2!D20</f>
        <v>0</v>
      </c>
    </row>
    <row r="17" spans="1:13" ht="33" customHeight="1" x14ac:dyDescent="0.25">
      <c r="A17" s="24" t="s">
        <v>152</v>
      </c>
      <c r="B17" s="10" t="str">
        <f>Tabelle2!H35</f>
        <v>NEIN</v>
      </c>
      <c r="C17" s="7"/>
      <c r="D17" s="7"/>
      <c r="E17" s="19">
        <f>Tabelle2!F35</f>
        <v>0</v>
      </c>
    </row>
    <row r="18" spans="1:13" ht="33" customHeight="1" x14ac:dyDescent="0.25">
      <c r="A18" s="40" t="s">
        <v>162</v>
      </c>
      <c r="B18" s="25" t="str">
        <f>IF(Tabelle2!C36,"JA","NEIN")</f>
        <v>NEIN</v>
      </c>
      <c r="C18" s="26"/>
      <c r="D18" s="26"/>
      <c r="E18" s="36">
        <f>Tabelle2!D36</f>
        <v>0</v>
      </c>
    </row>
    <row r="19" spans="1:13" ht="33" customHeight="1" x14ac:dyDescent="0.25">
      <c r="A19" s="24" t="s">
        <v>149</v>
      </c>
      <c r="B19" s="10" t="str">
        <f>IF(Tabelle2!C37,"JA","NEIN")</f>
        <v>NEIN</v>
      </c>
      <c r="C19" s="7"/>
      <c r="D19" s="7"/>
      <c r="E19" s="19">
        <f>Tabelle2!E37</f>
        <v>0</v>
      </c>
    </row>
    <row r="20" spans="1:13" ht="18.75" x14ac:dyDescent="0.3">
      <c r="A20" s="42"/>
      <c r="B20" s="43"/>
      <c r="C20" s="43"/>
      <c r="D20" s="44" t="s">
        <v>35</v>
      </c>
      <c r="E20" s="45">
        <f>E4+E6+E16+E8+E9+E11+E12+E13+E14+E15+E17+E18+E19</f>
        <v>22500</v>
      </c>
    </row>
    <row r="21" spans="1:13" x14ac:dyDescent="0.25">
      <c r="G21" s="46" t="s">
        <v>157</v>
      </c>
      <c r="H21" s="47"/>
      <c r="I21" s="47"/>
      <c r="J21" s="47"/>
      <c r="K21" s="48">
        <f>B22*3.87%</f>
        <v>522.44999999999993</v>
      </c>
      <c r="L21" s="47"/>
      <c r="M21" s="49">
        <f>K21*20</f>
        <v>10448.999999999998</v>
      </c>
    </row>
    <row r="22" spans="1:13" x14ac:dyDescent="0.25">
      <c r="A22" s="58" t="s">
        <v>36</v>
      </c>
      <c r="B22" s="59">
        <f>E20*60%</f>
        <v>13500</v>
      </c>
      <c r="E22" s="5"/>
      <c r="G22" s="50" t="s">
        <v>158</v>
      </c>
      <c r="H22" s="51"/>
      <c r="I22" s="51"/>
      <c r="J22" s="51"/>
      <c r="K22" s="52">
        <f>B22*3.97%</f>
        <v>535.95000000000005</v>
      </c>
      <c r="L22" s="51"/>
      <c r="M22" s="53">
        <f>K22*10</f>
        <v>5359.5</v>
      </c>
    </row>
    <row r="23" spans="1:13" x14ac:dyDescent="0.25">
      <c r="A23" s="60" t="s">
        <v>37</v>
      </c>
      <c r="B23" s="61">
        <f>E20-B22</f>
        <v>9000</v>
      </c>
      <c r="E23" s="5"/>
      <c r="G23" s="50"/>
      <c r="H23" s="51"/>
      <c r="I23" s="51"/>
      <c r="J23" s="51"/>
      <c r="K23" s="51"/>
      <c r="L23" s="51"/>
      <c r="M23" s="53"/>
    </row>
    <row r="24" spans="1:13" x14ac:dyDescent="0.25">
      <c r="G24" s="50" t="s">
        <v>159</v>
      </c>
      <c r="H24" s="51"/>
      <c r="I24" s="51"/>
      <c r="J24" s="51"/>
      <c r="K24" s="52">
        <f>B23*4%</f>
        <v>360</v>
      </c>
      <c r="L24" s="51"/>
      <c r="M24" s="53">
        <f>K24*5</f>
        <v>1800</v>
      </c>
    </row>
    <row r="25" spans="1:13" x14ac:dyDescent="0.25">
      <c r="G25" s="54" t="s">
        <v>160</v>
      </c>
      <c r="H25" s="55"/>
      <c r="I25" s="55"/>
      <c r="J25" s="55"/>
      <c r="K25" s="56">
        <f>B23*3%</f>
        <v>270</v>
      </c>
      <c r="L25" s="55"/>
      <c r="M25" s="57">
        <f>K25*5</f>
        <v>1350</v>
      </c>
    </row>
  </sheetData>
  <sheetProtection sheet="1" objects="1" scenarios="1"/>
  <mergeCells count="2">
    <mergeCell ref="A1:E1"/>
    <mergeCell ref="G2:L2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0</xdr:col>
                    <xdr:colOff>2228850</xdr:colOff>
                    <xdr:row>5</xdr:row>
                    <xdr:rowOff>104775</xdr:rowOff>
                  </from>
                  <to>
                    <xdr:col>3</xdr:col>
                    <xdr:colOff>28575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66675</xdr:rowOff>
                  </from>
                  <to>
                    <xdr:col>1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1</xdr:col>
                    <xdr:colOff>19050</xdr:colOff>
                    <xdr:row>8</xdr:row>
                    <xdr:rowOff>114300</xdr:rowOff>
                  </from>
                  <to>
                    <xdr:col>2</xdr:col>
                    <xdr:colOff>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Spinner 7">
              <controlPr defaultSize="0" autoPict="0">
                <anchor moveWithCells="1" siz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Spinner 8">
              <controlPr defaultSize="0" autoPict="0">
                <anchor moveWithCells="1" sizeWithCells="1">
                  <from>
                    <xdr:col>1</xdr:col>
                    <xdr:colOff>9525</xdr:colOff>
                    <xdr:row>11</xdr:row>
                    <xdr:rowOff>47625</xdr:rowOff>
                  </from>
                  <to>
                    <xdr:col>1</xdr:col>
                    <xdr:colOff>171450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Spinner 9">
              <controlPr defaultSize="0" autoPict="0">
                <anchor moveWithCells="1" sizeWithCells="1">
                  <from>
                    <xdr:col>1</xdr:col>
                    <xdr:colOff>9525</xdr:colOff>
                    <xdr:row>12</xdr:row>
                    <xdr:rowOff>28575</xdr:rowOff>
                  </from>
                  <to>
                    <xdr:col>1</xdr:col>
                    <xdr:colOff>171450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57150</xdr:rowOff>
                  </from>
                  <to>
                    <xdr:col>1</xdr:col>
                    <xdr:colOff>628650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0</xdr:rowOff>
                  </from>
                  <to>
                    <xdr:col>1</xdr:col>
                    <xdr:colOff>638175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76200</xdr:rowOff>
                  </from>
                  <to>
                    <xdr:col>1</xdr:col>
                    <xdr:colOff>638175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123825</xdr:rowOff>
                  </from>
                  <to>
                    <xdr:col>1</xdr:col>
                    <xdr:colOff>647700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104775</xdr:rowOff>
                  </from>
                  <to>
                    <xdr:col>3</xdr:col>
                    <xdr:colOff>19050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95250</xdr:rowOff>
                  </from>
                  <to>
                    <xdr:col>1</xdr:col>
                    <xdr:colOff>552450</xdr:colOff>
                    <xdr:row>18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08"/>
  <sheetViews>
    <sheetView topLeftCell="A4" workbookViewId="0">
      <selection activeCell="G8" sqref="G8"/>
    </sheetView>
  </sheetViews>
  <sheetFormatPr baseColWidth="10" defaultRowHeight="15" x14ac:dyDescent="0.25"/>
  <cols>
    <col min="2" max="2" width="27.140625" customWidth="1"/>
    <col min="6" max="6" width="28.85546875" customWidth="1"/>
    <col min="7" max="7" width="16.28515625" customWidth="1"/>
  </cols>
  <sheetData>
    <row r="5" spans="1:12" x14ac:dyDescent="0.25">
      <c r="B5" t="s">
        <v>0</v>
      </c>
    </row>
    <row r="7" spans="1:12" x14ac:dyDescent="0.25">
      <c r="A7">
        <v>1</v>
      </c>
      <c r="B7" t="s">
        <v>1</v>
      </c>
      <c r="C7">
        <v>50</v>
      </c>
      <c r="D7">
        <v>3</v>
      </c>
      <c r="E7">
        <f>VLOOKUP(D7,A7:C13,3)</f>
        <v>75</v>
      </c>
      <c r="F7" s="2">
        <f>E7*300</f>
        <v>22500</v>
      </c>
      <c r="G7">
        <v>100</v>
      </c>
    </row>
    <row r="8" spans="1:12" x14ac:dyDescent="0.25">
      <c r="A8">
        <v>2</v>
      </c>
      <c r="B8" t="s">
        <v>2</v>
      </c>
      <c r="C8">
        <v>65</v>
      </c>
    </row>
    <row r="9" spans="1:12" x14ac:dyDescent="0.25">
      <c r="A9">
        <v>3</v>
      </c>
      <c r="B9" t="s">
        <v>3</v>
      </c>
      <c r="C9">
        <v>75</v>
      </c>
      <c r="F9" s="1"/>
    </row>
    <row r="10" spans="1:12" x14ac:dyDescent="0.25">
      <c r="A10">
        <v>4</v>
      </c>
      <c r="B10" t="s">
        <v>4</v>
      </c>
      <c r="C10">
        <v>90</v>
      </c>
      <c r="F10" t="str">
        <f>E7&amp; " m²"</f>
        <v>75 m²</v>
      </c>
      <c r="G10" t="s">
        <v>10</v>
      </c>
      <c r="H10" t="s">
        <v>11</v>
      </c>
    </row>
    <row r="11" spans="1:12" x14ac:dyDescent="0.25">
      <c r="A11">
        <v>5</v>
      </c>
      <c r="B11" t="s">
        <v>5</v>
      </c>
      <c r="C11">
        <v>105</v>
      </c>
    </row>
    <row r="12" spans="1:12" x14ac:dyDescent="0.25">
      <c r="A12">
        <v>6</v>
      </c>
      <c r="B12" t="s">
        <v>6</v>
      </c>
      <c r="C12">
        <v>115</v>
      </c>
      <c r="F12" t="str">
        <f>F10&amp;"   "&amp;G10&amp;"   "&amp;H10</f>
        <v>75 m²   X   € 300,-</v>
      </c>
    </row>
    <row r="13" spans="1:12" x14ac:dyDescent="0.25">
      <c r="A13">
        <v>7</v>
      </c>
      <c r="B13" t="s">
        <v>7</v>
      </c>
      <c r="C13">
        <v>125</v>
      </c>
    </row>
    <row r="15" spans="1:12" x14ac:dyDescent="0.25">
      <c r="A15">
        <v>1</v>
      </c>
      <c r="B15" t="s">
        <v>25</v>
      </c>
      <c r="C15">
        <v>0</v>
      </c>
      <c r="L15" t="b">
        <f>OR(G29,G30)</f>
        <v>0</v>
      </c>
    </row>
    <row r="16" spans="1:12" x14ac:dyDescent="0.25">
      <c r="A16">
        <v>2</v>
      </c>
      <c r="B16" t="s">
        <v>12</v>
      </c>
      <c r="C16" s="3">
        <v>50</v>
      </c>
      <c r="D16">
        <v>1</v>
      </c>
      <c r="E16" s="3">
        <f>VLOOKUP(D16,A15:C18,3)</f>
        <v>0</v>
      </c>
      <c r="F16" s="5">
        <f>E16*E7</f>
        <v>0</v>
      </c>
    </row>
    <row r="17" spans="1:10" x14ac:dyDescent="0.25">
      <c r="A17">
        <v>3</v>
      </c>
      <c r="B17" t="s">
        <v>13</v>
      </c>
      <c r="C17" s="3">
        <v>100</v>
      </c>
      <c r="F17" t="str">
        <f>F10&amp;"  "&amp;G10&amp;"  "&amp;"€ "&amp;E16</f>
        <v>75 m²  X  € 0</v>
      </c>
    </row>
    <row r="18" spans="1:10" x14ac:dyDescent="0.25">
      <c r="A18">
        <v>4</v>
      </c>
      <c r="B18" t="s">
        <v>156</v>
      </c>
      <c r="C18" s="3">
        <v>150</v>
      </c>
    </row>
    <row r="19" spans="1:10" x14ac:dyDescent="0.25">
      <c r="C19" s="1"/>
      <c r="F19" t="str">
        <f>F10&amp;"  "&amp;G10&amp;"  "&amp;G7</f>
        <v>75 m²  X  100</v>
      </c>
    </row>
    <row r="20" spans="1:10" x14ac:dyDescent="0.25">
      <c r="B20" t="s">
        <v>15</v>
      </c>
      <c r="C20" t="b">
        <v>0</v>
      </c>
      <c r="D20">
        <f>IF(C20,10000,0)</f>
        <v>0</v>
      </c>
      <c r="H20" t="str">
        <f>IF(C20,"JA","NEIN")</f>
        <v>NEIN</v>
      </c>
    </row>
    <row r="21" spans="1:10" x14ac:dyDescent="0.25">
      <c r="B21" t="s">
        <v>16</v>
      </c>
      <c r="C21" t="b">
        <v>0</v>
      </c>
      <c r="D21" t="str">
        <f>IF(C21,F19,"")</f>
        <v/>
      </c>
      <c r="F21">
        <f>IF(C21,E7*100,0)</f>
        <v>0</v>
      </c>
      <c r="H21" t="str">
        <f>IF(C21,"JA","NEIN")</f>
        <v>NEIN</v>
      </c>
    </row>
    <row r="23" spans="1:10" x14ac:dyDescent="0.25">
      <c r="A23">
        <v>1</v>
      </c>
      <c r="B23" t="s">
        <v>26</v>
      </c>
      <c r="C23">
        <v>0</v>
      </c>
    </row>
    <row r="24" spans="1:10" x14ac:dyDescent="0.25">
      <c r="A24">
        <v>2</v>
      </c>
      <c r="B24" t="s">
        <v>17</v>
      </c>
      <c r="C24">
        <v>1500</v>
      </c>
      <c r="D24">
        <v>1</v>
      </c>
      <c r="E24">
        <f>VLOOKUP(D24,A23:C27,3)</f>
        <v>0</v>
      </c>
    </row>
    <row r="25" spans="1:10" x14ac:dyDescent="0.25">
      <c r="A25">
        <v>3</v>
      </c>
      <c r="B25" t="s">
        <v>18</v>
      </c>
      <c r="C25">
        <v>4000</v>
      </c>
    </row>
    <row r="26" spans="1:10" x14ac:dyDescent="0.25">
      <c r="A26">
        <v>4</v>
      </c>
      <c r="B26" t="s">
        <v>19</v>
      </c>
      <c r="C26">
        <v>6000</v>
      </c>
    </row>
    <row r="27" spans="1:10" x14ac:dyDescent="0.25">
      <c r="A27">
        <v>5</v>
      </c>
      <c r="B27" t="s">
        <v>20</v>
      </c>
      <c r="C27">
        <v>8000</v>
      </c>
    </row>
    <row r="29" spans="1:10" x14ac:dyDescent="0.25">
      <c r="B29" t="s">
        <v>22</v>
      </c>
      <c r="C29">
        <v>0</v>
      </c>
      <c r="D29">
        <v>400</v>
      </c>
      <c r="E29" s="1" t="s">
        <v>23</v>
      </c>
      <c r="F29" t="str">
        <f>IF(C29=0,"",E29&amp;"  "&amp;G10&amp;"  "&amp;C29&amp;" "&amp;"m²"&amp;"  "&amp;"Aperturfläche")</f>
        <v/>
      </c>
      <c r="G29">
        <f>IF(C29=0,0,D29*C29)</f>
        <v>0</v>
      </c>
      <c r="I29">
        <f>IF(I32=0,0,G29+G30)</f>
        <v>0</v>
      </c>
      <c r="J29">
        <f>IF(I29&gt;6000,"max € 6.000 möglich",G29)</f>
        <v>0</v>
      </c>
    </row>
    <row r="30" spans="1:10" x14ac:dyDescent="0.25">
      <c r="B30" t="s">
        <v>27</v>
      </c>
      <c r="C30">
        <v>0</v>
      </c>
      <c r="D30">
        <v>500</v>
      </c>
      <c r="E30" s="1" t="s">
        <v>28</v>
      </c>
      <c r="F30" t="str">
        <f>IF(C30=0,"",E30&amp;"  "&amp;G10&amp;"  "&amp;C30&amp;" "&amp;"m²"&amp;"  "&amp;"Aperturfläche")</f>
        <v/>
      </c>
      <c r="G30">
        <f>IF(C30=0,0,D30*C30)</f>
        <v>0</v>
      </c>
      <c r="J30">
        <f>IF(I29&gt;6000,"max. € 6.000 möglich",G30)</f>
        <v>0</v>
      </c>
    </row>
    <row r="31" spans="1:10" x14ac:dyDescent="0.25">
      <c r="B31" t="s">
        <v>29</v>
      </c>
      <c r="C31">
        <v>0</v>
      </c>
      <c r="D31">
        <v>1000</v>
      </c>
      <c r="E31" s="1" t="s">
        <v>31</v>
      </c>
      <c r="F31" t="str">
        <f>IF(C31=0,"",E31&amp;"  "&amp;G10&amp;"  "&amp;C31&amp;"  "&amp;"kWp")</f>
        <v/>
      </c>
      <c r="G31">
        <f>IF(C31=0,0,D31*C31)</f>
        <v>0</v>
      </c>
    </row>
    <row r="32" spans="1:10" x14ac:dyDescent="0.25">
      <c r="I32">
        <f>IFERROR(G29+G30,0)</f>
        <v>0</v>
      </c>
    </row>
    <row r="33" spans="1:8" x14ac:dyDescent="0.25">
      <c r="B33" t="s">
        <v>32</v>
      </c>
      <c r="C33" t="b">
        <v>0</v>
      </c>
      <c r="D33">
        <f>IF(C33,10000,0)</f>
        <v>0</v>
      </c>
      <c r="F33">
        <f>IF(OR(C35,C35),0,D33)</f>
        <v>0</v>
      </c>
      <c r="H33" t="str">
        <f>IF(C33,"JA","NEIN")</f>
        <v>NEIN</v>
      </c>
    </row>
    <row r="34" spans="1:8" x14ac:dyDescent="0.25">
      <c r="B34" t="s">
        <v>43</v>
      </c>
      <c r="C34" t="b">
        <v>0</v>
      </c>
      <c r="D34">
        <f>IF(C34,3000,0)</f>
        <v>0</v>
      </c>
      <c r="H34" t="str">
        <f t="shared" ref="H34:H35" si="0">IF(C34,"JA","NEIN")</f>
        <v>NEIN</v>
      </c>
    </row>
    <row r="35" spans="1:8" x14ac:dyDescent="0.25">
      <c r="B35" t="s">
        <v>33</v>
      </c>
      <c r="C35" t="b">
        <v>0</v>
      </c>
      <c r="D35">
        <f>IF(C35,15000,0)</f>
        <v>0</v>
      </c>
      <c r="F35">
        <f t="shared" ref="F35" si="1">IF(OR(C37,C37),0,D35)</f>
        <v>0</v>
      </c>
      <c r="H35" t="str">
        <f t="shared" si="0"/>
        <v>NEIN</v>
      </c>
    </row>
    <row r="36" spans="1:8" x14ac:dyDescent="0.25">
      <c r="B36" t="s">
        <v>39</v>
      </c>
      <c r="C36" t="b">
        <v>0</v>
      </c>
      <c r="D36">
        <f>IF(C36,5000,0)</f>
        <v>0</v>
      </c>
    </row>
    <row r="37" spans="1:8" x14ac:dyDescent="0.25">
      <c r="B37" t="s">
        <v>150</v>
      </c>
      <c r="C37" t="b">
        <v>0</v>
      </c>
      <c r="D37">
        <f>IF(C37,50,0)</f>
        <v>0</v>
      </c>
      <c r="E37">
        <f>D37*E7</f>
        <v>0</v>
      </c>
    </row>
    <row r="41" spans="1:8" x14ac:dyDescent="0.25">
      <c r="A41">
        <v>1</v>
      </c>
      <c r="B41" s="41" t="s">
        <v>44</v>
      </c>
      <c r="C41" s="41" t="s">
        <v>148</v>
      </c>
      <c r="D41" s="41" t="s">
        <v>38</v>
      </c>
      <c r="F41">
        <v>1</v>
      </c>
      <c r="G41">
        <f>IF(F41&gt;1,5000,0)</f>
        <v>0</v>
      </c>
    </row>
    <row r="42" spans="1:8" x14ac:dyDescent="0.25">
      <c r="A42">
        <v>2</v>
      </c>
      <c r="B42" t="s">
        <v>136</v>
      </c>
    </row>
    <row r="43" spans="1:8" x14ac:dyDescent="0.25">
      <c r="A43">
        <v>3</v>
      </c>
      <c r="B43" t="s">
        <v>128</v>
      </c>
    </row>
    <row r="44" spans="1:8" x14ac:dyDescent="0.25">
      <c r="A44">
        <v>4</v>
      </c>
      <c r="B44" t="s">
        <v>137</v>
      </c>
    </row>
    <row r="45" spans="1:8" x14ac:dyDescent="0.25">
      <c r="A45">
        <v>5</v>
      </c>
      <c r="B45" t="s">
        <v>79</v>
      </c>
    </row>
    <row r="46" spans="1:8" x14ac:dyDescent="0.25">
      <c r="A46">
        <v>6</v>
      </c>
      <c r="B46" t="s">
        <v>120</v>
      </c>
    </row>
    <row r="47" spans="1:8" x14ac:dyDescent="0.25">
      <c r="A47">
        <v>7</v>
      </c>
      <c r="B47" t="s">
        <v>95</v>
      </c>
    </row>
    <row r="48" spans="1:8" x14ac:dyDescent="0.25">
      <c r="A48">
        <v>8</v>
      </c>
      <c r="B48" t="s">
        <v>80</v>
      </c>
    </row>
    <row r="49" spans="1:2" x14ac:dyDescent="0.25">
      <c r="A49">
        <v>9</v>
      </c>
      <c r="B49" t="s">
        <v>109</v>
      </c>
    </row>
    <row r="50" spans="1:2" x14ac:dyDescent="0.25">
      <c r="A50">
        <v>10</v>
      </c>
      <c r="B50" t="s">
        <v>61</v>
      </c>
    </row>
    <row r="51" spans="1:2" x14ac:dyDescent="0.25">
      <c r="A51">
        <v>11</v>
      </c>
      <c r="B51" t="s">
        <v>45</v>
      </c>
    </row>
    <row r="52" spans="1:2" x14ac:dyDescent="0.25">
      <c r="A52">
        <v>12</v>
      </c>
      <c r="B52" t="s">
        <v>81</v>
      </c>
    </row>
    <row r="53" spans="1:2" x14ac:dyDescent="0.25">
      <c r="A53">
        <v>13</v>
      </c>
      <c r="B53" t="s">
        <v>76</v>
      </c>
    </row>
    <row r="54" spans="1:2" x14ac:dyDescent="0.25">
      <c r="A54">
        <v>14</v>
      </c>
      <c r="B54" t="s">
        <v>113</v>
      </c>
    </row>
    <row r="55" spans="1:2" x14ac:dyDescent="0.25">
      <c r="A55">
        <v>15</v>
      </c>
      <c r="B55" t="s">
        <v>114</v>
      </c>
    </row>
    <row r="56" spans="1:2" x14ac:dyDescent="0.25">
      <c r="A56">
        <v>16</v>
      </c>
      <c r="B56" t="s">
        <v>77</v>
      </c>
    </row>
    <row r="57" spans="1:2" x14ac:dyDescent="0.25">
      <c r="A57">
        <v>17</v>
      </c>
      <c r="B57" t="s">
        <v>115</v>
      </c>
    </row>
    <row r="58" spans="1:2" x14ac:dyDescent="0.25">
      <c r="A58">
        <v>18</v>
      </c>
      <c r="B58" t="s">
        <v>138</v>
      </c>
    </row>
    <row r="59" spans="1:2" x14ac:dyDescent="0.25">
      <c r="A59">
        <v>19</v>
      </c>
      <c r="B59" t="s">
        <v>53</v>
      </c>
    </row>
    <row r="60" spans="1:2" x14ac:dyDescent="0.25">
      <c r="A60">
        <v>20</v>
      </c>
      <c r="B60" t="s">
        <v>116</v>
      </c>
    </row>
    <row r="61" spans="1:2" x14ac:dyDescent="0.25">
      <c r="A61">
        <v>21</v>
      </c>
      <c r="B61" t="s">
        <v>135</v>
      </c>
    </row>
    <row r="62" spans="1:2" x14ac:dyDescent="0.25">
      <c r="A62">
        <v>22</v>
      </c>
      <c r="B62" t="s">
        <v>139</v>
      </c>
    </row>
    <row r="63" spans="1:2" x14ac:dyDescent="0.25">
      <c r="A63">
        <v>23</v>
      </c>
      <c r="B63" t="s">
        <v>83</v>
      </c>
    </row>
    <row r="64" spans="1:2" x14ac:dyDescent="0.25">
      <c r="A64">
        <v>24</v>
      </c>
      <c r="B64" t="s">
        <v>124</v>
      </c>
    </row>
    <row r="65" spans="1:2" x14ac:dyDescent="0.25">
      <c r="A65">
        <v>25</v>
      </c>
      <c r="B65" t="s">
        <v>69</v>
      </c>
    </row>
    <row r="66" spans="1:2" x14ac:dyDescent="0.25">
      <c r="A66">
        <v>26</v>
      </c>
      <c r="B66" t="s">
        <v>140</v>
      </c>
    </row>
    <row r="67" spans="1:2" x14ac:dyDescent="0.25">
      <c r="A67">
        <v>27</v>
      </c>
      <c r="B67" t="s">
        <v>62</v>
      </c>
    </row>
    <row r="68" spans="1:2" x14ac:dyDescent="0.25">
      <c r="A68">
        <v>28</v>
      </c>
      <c r="B68" t="s">
        <v>110</v>
      </c>
    </row>
    <row r="69" spans="1:2" x14ac:dyDescent="0.25">
      <c r="A69">
        <v>29</v>
      </c>
      <c r="B69" t="s">
        <v>48</v>
      </c>
    </row>
    <row r="70" spans="1:2" x14ac:dyDescent="0.25">
      <c r="A70">
        <v>30</v>
      </c>
      <c r="B70" t="s">
        <v>134</v>
      </c>
    </row>
    <row r="71" spans="1:2" x14ac:dyDescent="0.25">
      <c r="A71">
        <v>31</v>
      </c>
      <c r="B71" t="s">
        <v>117</v>
      </c>
    </row>
    <row r="72" spans="1:2" x14ac:dyDescent="0.25">
      <c r="A72">
        <v>32</v>
      </c>
      <c r="B72" t="s">
        <v>78</v>
      </c>
    </row>
    <row r="73" spans="1:2" x14ac:dyDescent="0.25">
      <c r="A73">
        <v>33</v>
      </c>
      <c r="B73" t="s">
        <v>96</v>
      </c>
    </row>
    <row r="74" spans="1:2" x14ac:dyDescent="0.25">
      <c r="A74">
        <v>34</v>
      </c>
      <c r="B74" t="s">
        <v>129</v>
      </c>
    </row>
    <row r="75" spans="1:2" x14ac:dyDescent="0.25">
      <c r="A75">
        <v>35</v>
      </c>
      <c r="B75" t="s">
        <v>84</v>
      </c>
    </row>
    <row r="76" spans="1:2" x14ac:dyDescent="0.25">
      <c r="A76">
        <v>36</v>
      </c>
      <c r="B76" t="s">
        <v>111</v>
      </c>
    </row>
    <row r="77" spans="1:2" x14ac:dyDescent="0.25">
      <c r="A77">
        <v>37</v>
      </c>
      <c r="B77" t="s">
        <v>82</v>
      </c>
    </row>
    <row r="78" spans="1:2" x14ac:dyDescent="0.25">
      <c r="A78">
        <v>38</v>
      </c>
      <c r="B78" t="s">
        <v>70</v>
      </c>
    </row>
    <row r="79" spans="1:2" x14ac:dyDescent="0.25">
      <c r="A79">
        <v>39</v>
      </c>
      <c r="B79" t="s">
        <v>63</v>
      </c>
    </row>
    <row r="80" spans="1:2" x14ac:dyDescent="0.25">
      <c r="A80">
        <v>40</v>
      </c>
      <c r="B80" t="s">
        <v>85</v>
      </c>
    </row>
    <row r="81" spans="1:2" x14ac:dyDescent="0.25">
      <c r="A81">
        <v>41</v>
      </c>
      <c r="B81" t="s">
        <v>130</v>
      </c>
    </row>
    <row r="82" spans="1:2" x14ac:dyDescent="0.25">
      <c r="A82">
        <v>42</v>
      </c>
      <c r="B82" t="s">
        <v>71</v>
      </c>
    </row>
    <row r="83" spans="1:2" x14ac:dyDescent="0.25">
      <c r="A83">
        <v>43</v>
      </c>
      <c r="B83" t="s">
        <v>86</v>
      </c>
    </row>
    <row r="84" spans="1:2" x14ac:dyDescent="0.25">
      <c r="A84">
        <v>44</v>
      </c>
      <c r="B84" t="s">
        <v>64</v>
      </c>
    </row>
    <row r="85" spans="1:2" x14ac:dyDescent="0.25">
      <c r="A85">
        <v>45</v>
      </c>
      <c r="B85" t="s">
        <v>54</v>
      </c>
    </row>
    <row r="86" spans="1:2" x14ac:dyDescent="0.25">
      <c r="A86">
        <v>46</v>
      </c>
      <c r="B86" t="s">
        <v>46</v>
      </c>
    </row>
    <row r="87" spans="1:2" x14ac:dyDescent="0.25">
      <c r="A87">
        <v>47</v>
      </c>
      <c r="B87" t="s">
        <v>87</v>
      </c>
    </row>
    <row r="88" spans="1:2" x14ac:dyDescent="0.25">
      <c r="A88">
        <v>48</v>
      </c>
      <c r="B88" t="s">
        <v>72</v>
      </c>
    </row>
    <row r="89" spans="1:2" x14ac:dyDescent="0.25">
      <c r="A89">
        <v>49</v>
      </c>
      <c r="B89" t="s">
        <v>47</v>
      </c>
    </row>
    <row r="90" spans="1:2" x14ac:dyDescent="0.25">
      <c r="A90">
        <v>50</v>
      </c>
      <c r="B90" t="s">
        <v>102</v>
      </c>
    </row>
    <row r="91" spans="1:2" x14ac:dyDescent="0.25">
      <c r="A91">
        <v>51</v>
      </c>
      <c r="B91" t="s">
        <v>121</v>
      </c>
    </row>
    <row r="92" spans="1:2" x14ac:dyDescent="0.25">
      <c r="A92">
        <v>52</v>
      </c>
      <c r="B92" t="s">
        <v>99</v>
      </c>
    </row>
    <row r="93" spans="1:2" x14ac:dyDescent="0.25">
      <c r="A93">
        <v>53</v>
      </c>
      <c r="B93" t="s">
        <v>49</v>
      </c>
    </row>
    <row r="94" spans="1:2" x14ac:dyDescent="0.25">
      <c r="A94">
        <v>54</v>
      </c>
      <c r="B94" t="s">
        <v>65</v>
      </c>
    </row>
    <row r="95" spans="1:2" x14ac:dyDescent="0.25">
      <c r="A95">
        <v>55</v>
      </c>
      <c r="B95" t="s">
        <v>55</v>
      </c>
    </row>
    <row r="96" spans="1:2" x14ac:dyDescent="0.25">
      <c r="A96">
        <v>56</v>
      </c>
      <c r="B96" t="s">
        <v>108</v>
      </c>
    </row>
    <row r="97" spans="1:2" x14ac:dyDescent="0.25">
      <c r="A97">
        <v>57</v>
      </c>
      <c r="B97" t="s">
        <v>60</v>
      </c>
    </row>
    <row r="98" spans="1:2" x14ac:dyDescent="0.25">
      <c r="A98">
        <v>58</v>
      </c>
      <c r="B98" t="s">
        <v>88</v>
      </c>
    </row>
    <row r="99" spans="1:2" x14ac:dyDescent="0.25">
      <c r="A99">
        <v>59</v>
      </c>
      <c r="B99" t="s">
        <v>89</v>
      </c>
    </row>
    <row r="100" spans="1:2" x14ac:dyDescent="0.25">
      <c r="A100">
        <v>60</v>
      </c>
      <c r="B100" t="s">
        <v>56</v>
      </c>
    </row>
    <row r="101" spans="1:2" x14ac:dyDescent="0.25">
      <c r="A101">
        <v>61</v>
      </c>
      <c r="B101" t="s">
        <v>73</v>
      </c>
    </row>
    <row r="102" spans="1:2" x14ac:dyDescent="0.25">
      <c r="A102">
        <v>62</v>
      </c>
      <c r="B102" t="s">
        <v>66</v>
      </c>
    </row>
    <row r="103" spans="1:2" x14ac:dyDescent="0.25">
      <c r="A103">
        <v>63</v>
      </c>
      <c r="B103" t="s">
        <v>90</v>
      </c>
    </row>
    <row r="104" spans="1:2" x14ac:dyDescent="0.25">
      <c r="A104">
        <v>64</v>
      </c>
      <c r="B104" t="s">
        <v>67</v>
      </c>
    </row>
    <row r="105" spans="1:2" x14ac:dyDescent="0.25">
      <c r="A105">
        <v>65</v>
      </c>
      <c r="B105" t="s">
        <v>57</v>
      </c>
    </row>
    <row r="106" spans="1:2" x14ac:dyDescent="0.25">
      <c r="A106">
        <v>66</v>
      </c>
      <c r="B106" t="s">
        <v>91</v>
      </c>
    </row>
    <row r="107" spans="1:2" x14ac:dyDescent="0.25">
      <c r="A107">
        <v>67</v>
      </c>
      <c r="B107" t="s">
        <v>92</v>
      </c>
    </row>
    <row r="108" spans="1:2" x14ac:dyDescent="0.25">
      <c r="A108">
        <v>68</v>
      </c>
      <c r="B108" t="s">
        <v>118</v>
      </c>
    </row>
    <row r="109" spans="1:2" x14ac:dyDescent="0.25">
      <c r="A109">
        <v>69</v>
      </c>
      <c r="B109" t="s">
        <v>141</v>
      </c>
    </row>
    <row r="110" spans="1:2" x14ac:dyDescent="0.25">
      <c r="A110">
        <v>70</v>
      </c>
      <c r="B110" t="s">
        <v>93</v>
      </c>
    </row>
    <row r="111" spans="1:2" x14ac:dyDescent="0.25">
      <c r="A111">
        <v>71</v>
      </c>
      <c r="B111" t="s">
        <v>94</v>
      </c>
    </row>
    <row r="112" spans="1:2" x14ac:dyDescent="0.25">
      <c r="A112">
        <v>72</v>
      </c>
      <c r="B112" t="s">
        <v>142</v>
      </c>
    </row>
    <row r="113" spans="1:2" x14ac:dyDescent="0.25">
      <c r="A113">
        <v>73</v>
      </c>
      <c r="B113" t="s">
        <v>122</v>
      </c>
    </row>
    <row r="114" spans="1:2" x14ac:dyDescent="0.25">
      <c r="A114">
        <v>74</v>
      </c>
      <c r="B114" t="s">
        <v>97</v>
      </c>
    </row>
    <row r="115" spans="1:2" x14ac:dyDescent="0.25">
      <c r="A115">
        <v>75</v>
      </c>
      <c r="B115" t="s">
        <v>131</v>
      </c>
    </row>
    <row r="116" spans="1:2" x14ac:dyDescent="0.25">
      <c r="A116">
        <v>76</v>
      </c>
      <c r="B116" t="s">
        <v>123</v>
      </c>
    </row>
    <row r="117" spans="1:2" x14ac:dyDescent="0.25">
      <c r="A117">
        <v>77</v>
      </c>
      <c r="B117" t="s">
        <v>103</v>
      </c>
    </row>
    <row r="118" spans="1:2" x14ac:dyDescent="0.25">
      <c r="A118">
        <v>78</v>
      </c>
      <c r="B118" t="s">
        <v>104</v>
      </c>
    </row>
    <row r="119" spans="1:2" x14ac:dyDescent="0.25">
      <c r="A119">
        <v>79</v>
      </c>
      <c r="B119" t="s">
        <v>143</v>
      </c>
    </row>
    <row r="120" spans="1:2" x14ac:dyDescent="0.25">
      <c r="A120">
        <v>80</v>
      </c>
      <c r="B120" t="s">
        <v>112</v>
      </c>
    </row>
    <row r="121" spans="1:2" x14ac:dyDescent="0.25">
      <c r="A121">
        <v>81</v>
      </c>
      <c r="B121" t="s">
        <v>107</v>
      </c>
    </row>
    <row r="122" spans="1:2" x14ac:dyDescent="0.25">
      <c r="A122">
        <v>82</v>
      </c>
      <c r="B122" t="s">
        <v>58</v>
      </c>
    </row>
    <row r="123" spans="1:2" x14ac:dyDescent="0.25">
      <c r="A123">
        <v>83</v>
      </c>
      <c r="B123" t="s">
        <v>119</v>
      </c>
    </row>
    <row r="124" spans="1:2" x14ac:dyDescent="0.25">
      <c r="A124">
        <v>84</v>
      </c>
      <c r="B124" t="s">
        <v>125</v>
      </c>
    </row>
    <row r="125" spans="1:2" x14ac:dyDescent="0.25">
      <c r="A125">
        <v>85</v>
      </c>
      <c r="B125" t="s">
        <v>68</v>
      </c>
    </row>
    <row r="126" spans="1:2" x14ac:dyDescent="0.25">
      <c r="A126">
        <v>86</v>
      </c>
      <c r="B126" t="s">
        <v>126</v>
      </c>
    </row>
    <row r="127" spans="1:2" x14ac:dyDescent="0.25">
      <c r="A127">
        <v>87</v>
      </c>
      <c r="B127" t="s">
        <v>144</v>
      </c>
    </row>
    <row r="128" spans="1:2" x14ac:dyDescent="0.25">
      <c r="A128">
        <v>88</v>
      </c>
      <c r="B128" t="s">
        <v>51</v>
      </c>
    </row>
    <row r="129" spans="1:2" x14ac:dyDescent="0.25">
      <c r="A129">
        <v>89</v>
      </c>
      <c r="B129" t="s">
        <v>127</v>
      </c>
    </row>
    <row r="130" spans="1:2" x14ac:dyDescent="0.25">
      <c r="A130">
        <v>90</v>
      </c>
      <c r="B130" t="s">
        <v>50</v>
      </c>
    </row>
    <row r="131" spans="1:2" x14ac:dyDescent="0.25">
      <c r="A131">
        <v>91</v>
      </c>
      <c r="B131" t="s">
        <v>132</v>
      </c>
    </row>
    <row r="132" spans="1:2" x14ac:dyDescent="0.25">
      <c r="A132">
        <v>92</v>
      </c>
      <c r="B132" t="s">
        <v>105</v>
      </c>
    </row>
    <row r="133" spans="1:2" x14ac:dyDescent="0.25">
      <c r="A133">
        <v>93</v>
      </c>
      <c r="B133" t="s">
        <v>106</v>
      </c>
    </row>
    <row r="134" spans="1:2" x14ac:dyDescent="0.25">
      <c r="A134">
        <v>94</v>
      </c>
      <c r="B134" t="s">
        <v>133</v>
      </c>
    </row>
    <row r="135" spans="1:2" x14ac:dyDescent="0.25">
      <c r="A135">
        <v>95</v>
      </c>
      <c r="B135" t="s">
        <v>145</v>
      </c>
    </row>
    <row r="136" spans="1:2" x14ac:dyDescent="0.25">
      <c r="A136">
        <v>96</v>
      </c>
      <c r="B136" t="s">
        <v>74</v>
      </c>
    </row>
    <row r="137" spans="1:2" x14ac:dyDescent="0.25">
      <c r="A137">
        <v>97</v>
      </c>
      <c r="B137" t="s">
        <v>59</v>
      </c>
    </row>
    <row r="138" spans="1:2" x14ac:dyDescent="0.25">
      <c r="A138">
        <v>98</v>
      </c>
      <c r="B138" t="s">
        <v>98</v>
      </c>
    </row>
    <row r="139" spans="1:2" x14ac:dyDescent="0.25">
      <c r="A139">
        <v>99</v>
      </c>
      <c r="B139" t="s">
        <v>146</v>
      </c>
    </row>
    <row r="140" spans="1:2" x14ac:dyDescent="0.25">
      <c r="A140">
        <v>100</v>
      </c>
      <c r="B140" t="s">
        <v>100</v>
      </c>
    </row>
    <row r="141" spans="1:2" x14ac:dyDescent="0.25">
      <c r="A141">
        <v>101</v>
      </c>
      <c r="B141" t="s">
        <v>147</v>
      </c>
    </row>
    <row r="142" spans="1:2" x14ac:dyDescent="0.25">
      <c r="A142">
        <v>102</v>
      </c>
      <c r="B142" t="s">
        <v>75</v>
      </c>
    </row>
    <row r="143" spans="1:2" x14ac:dyDescent="0.25">
      <c r="A143">
        <v>103</v>
      </c>
      <c r="B143" t="s">
        <v>101</v>
      </c>
    </row>
    <row r="144" spans="1:2" x14ac:dyDescent="0.25">
      <c r="A144">
        <v>104</v>
      </c>
      <c r="B144" t="s">
        <v>52</v>
      </c>
    </row>
    <row r="308" spans="3:3" x14ac:dyDescent="0.25">
      <c r="C308">
        <v>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Kärntner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Herwig</dc:creator>
  <cp:lastModifiedBy>Friedrich M. Höbart</cp:lastModifiedBy>
  <cp:lastPrinted>2017-09-21T11:12:51Z</cp:lastPrinted>
  <dcterms:created xsi:type="dcterms:W3CDTF">2017-07-18T08:14:28Z</dcterms:created>
  <dcterms:modified xsi:type="dcterms:W3CDTF">2017-12-06T09:32:50Z</dcterms:modified>
</cp:coreProperties>
</file>